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B8DA7976-ED19-4D44-A3CB-194E6AB0D233}" xr6:coauthVersionLast="47" xr6:coauthVersionMax="47" xr10:uidLastSave="{00000000-0000-0000-0000-000000000000}"/>
  <bookViews>
    <workbookView xWindow="-120" yWindow="-120" windowWidth="20730" windowHeight="11160" xr2:uid="{2D2138D3-620F-409A-BF19-7249EC9B84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6" i="1" l="1"/>
  <c r="B66" i="1"/>
  <c r="A66" i="1"/>
  <c r="Q64" i="1"/>
  <c r="B64" i="1"/>
  <c r="B62" i="1"/>
  <c r="A62" i="1"/>
  <c r="Q60" i="1"/>
  <c r="Q58" i="1"/>
  <c r="B58" i="1"/>
  <c r="A58" i="1"/>
  <c r="Q56" i="1"/>
  <c r="B56" i="1"/>
  <c r="A56" i="1"/>
  <c r="Q54" i="1"/>
  <c r="B54" i="1"/>
  <c r="A54" i="1"/>
  <c r="Q53" i="1"/>
  <c r="B53" i="1"/>
  <c r="A53" i="1"/>
  <c r="Q52" i="1"/>
  <c r="B52" i="1"/>
  <c r="A52" i="1"/>
  <c r="Q51" i="1"/>
  <c r="B51" i="1"/>
  <c r="A51" i="1"/>
  <c r="Q50" i="1"/>
  <c r="B50" i="1"/>
  <c r="A50" i="1"/>
  <c r="Q49" i="1"/>
  <c r="B49" i="1"/>
  <c r="A49" i="1"/>
  <c r="Q48" i="1"/>
  <c r="B48" i="1"/>
  <c r="A48" i="1"/>
  <c r="Q47" i="1"/>
  <c r="B47" i="1"/>
  <c r="A47" i="1"/>
  <c r="Q45" i="1"/>
  <c r="B45" i="1"/>
  <c r="A45" i="1"/>
  <c r="Q44" i="1"/>
  <c r="B44" i="1"/>
  <c r="A44" i="1"/>
  <c r="Q43" i="1"/>
  <c r="B43" i="1"/>
  <c r="A43" i="1"/>
  <c r="Q42" i="1"/>
  <c r="B42" i="1"/>
  <c r="A42" i="1"/>
  <c r="Q40" i="1"/>
  <c r="B40" i="1"/>
  <c r="A40" i="1"/>
  <c r="Q39" i="1"/>
  <c r="B39" i="1"/>
  <c r="B37" i="1"/>
  <c r="A37" i="1"/>
  <c r="Q36" i="1"/>
  <c r="B36" i="1"/>
  <c r="A36" i="1"/>
  <c r="Q35" i="1"/>
  <c r="B35" i="1"/>
  <c r="A35" i="1"/>
  <c r="Q34" i="1"/>
  <c r="B34" i="1"/>
  <c r="A34" i="1"/>
  <c r="Q33" i="1"/>
  <c r="B33" i="1"/>
  <c r="A33" i="1"/>
  <c r="Q32" i="1"/>
  <c r="B32" i="1"/>
  <c r="A32" i="1"/>
  <c r="Q30" i="1"/>
  <c r="B30" i="1"/>
  <c r="A30" i="1"/>
  <c r="Q29" i="1"/>
  <c r="B29" i="1"/>
  <c r="A29" i="1"/>
  <c r="Q28" i="1"/>
  <c r="B28" i="1"/>
  <c r="A28" i="1"/>
  <c r="Q27" i="1"/>
  <c r="B27" i="1"/>
  <c r="A27" i="1"/>
  <c r="Q25" i="1"/>
  <c r="B25" i="1"/>
  <c r="A25" i="1"/>
  <c r="Q24" i="1"/>
  <c r="B24" i="1"/>
  <c r="A24" i="1"/>
  <c r="Q23" i="1"/>
  <c r="B23" i="1"/>
  <c r="A23" i="1"/>
  <c r="Q22" i="1"/>
  <c r="B22" i="1"/>
  <c r="A22" i="1"/>
  <c r="Q21" i="1"/>
  <c r="B21" i="1"/>
  <c r="A21" i="1"/>
  <c r="Q20" i="1"/>
  <c r="Q19" i="1"/>
  <c r="B19" i="1"/>
  <c r="A19" i="1"/>
  <c r="Q18" i="1"/>
  <c r="B18" i="1"/>
  <c r="A18" i="1"/>
  <c r="Q17" i="1"/>
  <c r="B17" i="1"/>
  <c r="A17" i="1"/>
  <c r="Q16" i="1"/>
  <c r="B16" i="1"/>
  <c r="A16" i="1"/>
  <c r="Q15" i="1"/>
  <c r="B15" i="1"/>
  <c r="A15" i="1"/>
  <c r="Q13" i="1"/>
  <c r="B13" i="1"/>
  <c r="A13" i="1"/>
  <c r="Q12" i="1"/>
  <c r="B12" i="1"/>
  <c r="A12" i="1"/>
  <c r="Q11" i="1"/>
  <c r="B11" i="1"/>
  <c r="A11" i="1"/>
  <c r="Q10" i="1"/>
  <c r="B10" i="1"/>
  <c r="A10" i="1"/>
  <c r="Q9" i="1"/>
  <c r="B9" i="1"/>
  <c r="Q8" i="1"/>
  <c r="B8" i="1"/>
  <c r="A8" i="1"/>
</calcChain>
</file>

<file path=xl/sharedStrings.xml><?xml version="1.0" encoding="utf-8"?>
<sst xmlns="http://schemas.openxmlformats.org/spreadsheetml/2006/main" count="282" uniqueCount="168">
  <si>
    <t>Waltham Chase Trials MCC</t>
  </si>
  <si>
    <t>Results: Summer Series Round 3</t>
  </si>
  <si>
    <t>Saturday 25th June 2022 at Hut Hill, Chandlers Ford.Permit ACU63673</t>
  </si>
  <si>
    <t>No.</t>
  </si>
  <si>
    <t>ACU No.</t>
  </si>
  <si>
    <t>Name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</si>
  <si>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</si>
  <si>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</si>
  <si>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</si>
  <si>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</si>
  <si>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</si>
  <si>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</si>
  <si>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</si>
  <si>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</si>
  <si>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</si>
  <si>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</si>
  <si>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</si>
  <si>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</si>
  <si>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</si>
  <si>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Pos.</t>
  </si>
  <si>
    <t>Points</t>
  </si>
  <si>
    <t>Reynard</t>
  </si>
  <si>
    <t>Norris</t>
  </si>
  <si>
    <t>Clubman</t>
  </si>
  <si>
    <t>Beta Evo 250</t>
  </si>
  <si>
    <t>1st</t>
  </si>
  <si>
    <t>Jordan</t>
  </si>
  <si>
    <t>Peach</t>
  </si>
  <si>
    <t>Gas Gas 300</t>
  </si>
  <si>
    <t>2nd</t>
  </si>
  <si>
    <t>Andrew</t>
  </si>
  <si>
    <t>Ball</t>
  </si>
  <si>
    <t>Gas Gas TXT 300</t>
  </si>
  <si>
    <t>3rd</t>
  </si>
  <si>
    <t>Geoff</t>
  </si>
  <si>
    <t>Herbert</t>
  </si>
  <si>
    <t>Fantic 250</t>
  </si>
  <si>
    <t>4th</t>
  </si>
  <si>
    <t>Aaron</t>
  </si>
  <si>
    <t>Brock</t>
  </si>
  <si>
    <t>TRS ONE 250</t>
  </si>
  <si>
    <t>5th</t>
  </si>
  <si>
    <t>Jack</t>
  </si>
  <si>
    <t>Bryant</t>
  </si>
  <si>
    <t>Sherco</t>
  </si>
  <si>
    <t>6th</t>
  </si>
  <si>
    <t>Steve</t>
  </si>
  <si>
    <t>Wagstaff</t>
  </si>
  <si>
    <t>Novice</t>
  </si>
  <si>
    <t>Sherco 125</t>
  </si>
  <si>
    <t>David</t>
  </si>
  <si>
    <t>Brickell</t>
  </si>
  <si>
    <t>Beta Rev3 270</t>
  </si>
  <si>
    <t>Shane</t>
  </si>
  <si>
    <t>Babey</t>
  </si>
  <si>
    <t>Beta Evo 300</t>
  </si>
  <si>
    <t>Richard</t>
  </si>
  <si>
    <t>Gennings</t>
  </si>
  <si>
    <t>Beta Evo 290</t>
  </si>
  <si>
    <t>Terry</t>
  </si>
  <si>
    <t>Ryalls</t>
  </si>
  <si>
    <t>Gas Gas 125</t>
  </si>
  <si>
    <t>Lloyd</t>
  </si>
  <si>
    <t>James</t>
  </si>
  <si>
    <t xml:space="preserve">Honda 4RT </t>
  </si>
  <si>
    <t>Phil</t>
  </si>
  <si>
    <t>Whitlock</t>
  </si>
  <si>
    <t>Gas Gas TXT 250</t>
  </si>
  <si>
    <t>Graham</t>
  </si>
  <si>
    <t>Butt</t>
  </si>
  <si>
    <t>TRS RR 250</t>
  </si>
  <si>
    <t>7th</t>
  </si>
  <si>
    <t>Tim</t>
  </si>
  <si>
    <t>Adams</t>
  </si>
  <si>
    <t>Sherco ST 250</t>
  </si>
  <si>
    <t>8th</t>
  </si>
  <si>
    <t>Jon</t>
  </si>
  <si>
    <t>Hunter</t>
  </si>
  <si>
    <t>Beta Evo 200</t>
  </si>
  <si>
    <t>9th</t>
  </si>
  <si>
    <t>Chris</t>
  </si>
  <si>
    <t>Watson</t>
  </si>
  <si>
    <t>Montesa 315R</t>
  </si>
  <si>
    <t>10th</t>
  </si>
  <si>
    <t>George</t>
  </si>
  <si>
    <t>Greenland</t>
  </si>
  <si>
    <t>Pre-65 D</t>
  </si>
  <si>
    <t>BSA Bantam 175</t>
  </si>
  <si>
    <t>Trevor</t>
  </si>
  <si>
    <t>Newell</t>
  </si>
  <si>
    <t>Royal Enfield 350</t>
  </si>
  <si>
    <t>Robert</t>
  </si>
  <si>
    <t>Hartwell</t>
  </si>
  <si>
    <t>Francis Barnett Falcon</t>
  </si>
  <si>
    <t>Andy</t>
  </si>
  <si>
    <t>Sims</t>
  </si>
  <si>
    <t>BSA Faber 250</t>
  </si>
  <si>
    <t>Dean</t>
  </si>
  <si>
    <t>Sportsman</t>
  </si>
  <si>
    <t>Samuel</t>
  </si>
  <si>
    <t>Hurst</t>
  </si>
  <si>
    <t>Greg</t>
  </si>
  <si>
    <t>Seymour</t>
  </si>
  <si>
    <t>Gas Gas 250</t>
  </si>
  <si>
    <t>Nick</t>
  </si>
  <si>
    <t>Fox</t>
  </si>
  <si>
    <t>Sherco Factory ST 250</t>
  </si>
  <si>
    <t>Steven</t>
  </si>
  <si>
    <t>Sherco 290 Racing</t>
  </si>
  <si>
    <t>Vince</t>
  </si>
  <si>
    <t>Electric Motion Race</t>
  </si>
  <si>
    <t>DNF</t>
  </si>
  <si>
    <t>John</t>
  </si>
  <si>
    <t>Zottl</t>
  </si>
  <si>
    <t>Twin Shock C</t>
  </si>
  <si>
    <t>Yamaha Majesty 320</t>
  </si>
  <si>
    <t>Harris</t>
  </si>
  <si>
    <t>Yamaha 200</t>
  </si>
  <si>
    <t>Vanessa</t>
  </si>
  <si>
    <t>Boardman</t>
  </si>
  <si>
    <t>Twin Shock D</t>
  </si>
  <si>
    <t>Yamaha TY 220</t>
  </si>
  <si>
    <t>Malcolm</t>
  </si>
  <si>
    <t>Mullender</t>
  </si>
  <si>
    <t>Bultaco Sherpa 325</t>
  </si>
  <si>
    <t>Nicholas</t>
  </si>
  <si>
    <t>Allison</t>
  </si>
  <si>
    <t>TLR 185</t>
  </si>
  <si>
    <t>Hiscock</t>
  </si>
  <si>
    <t>Yamaha TY 175</t>
  </si>
  <si>
    <t>Kevin</t>
  </si>
  <si>
    <t>Goater</t>
  </si>
  <si>
    <t>Veteran</t>
  </si>
  <si>
    <t>Honda 4RT 260</t>
  </si>
  <si>
    <t>Brian</t>
  </si>
  <si>
    <t>Page</t>
  </si>
  <si>
    <t>Beta 250</t>
  </si>
  <si>
    <t>Gatrell</t>
  </si>
  <si>
    <t>Sherco 300</t>
  </si>
  <si>
    <t>Nigel</t>
  </si>
  <si>
    <t>Parvin</t>
  </si>
  <si>
    <t>Stewart</t>
  </si>
  <si>
    <t>Read</t>
  </si>
  <si>
    <t>TRS 300 RR</t>
  </si>
  <si>
    <t>Barry</t>
  </si>
  <si>
    <t>Hickman</t>
  </si>
  <si>
    <t>Yamaha 250</t>
  </si>
  <si>
    <t>Martin</t>
  </si>
  <si>
    <t>Penfold</t>
  </si>
  <si>
    <t>TRS ONE R 300</t>
  </si>
  <si>
    <t xml:space="preserve"> </t>
  </si>
  <si>
    <t>Luke</t>
  </si>
  <si>
    <t>Batten</t>
  </si>
  <si>
    <t>Youth B</t>
  </si>
  <si>
    <t>TRS 125</t>
  </si>
  <si>
    <t>Billy</t>
  </si>
  <si>
    <t>Guilford</t>
  </si>
  <si>
    <t>Youth C Electric</t>
  </si>
  <si>
    <t>Oset 20</t>
  </si>
  <si>
    <t>Youth C</t>
  </si>
  <si>
    <t>Youth D</t>
  </si>
  <si>
    <t>Oset</t>
  </si>
  <si>
    <t>Ollie</t>
  </si>
  <si>
    <t>Barr</t>
  </si>
  <si>
    <t>TRS ONE RR 125</t>
  </si>
  <si>
    <t>Baxter</t>
  </si>
  <si>
    <t>Unclassified</t>
  </si>
  <si>
    <t>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</si>
</sst>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F23A-FBA3-4546-829A-47F0801B93DB}">
  <dimension ref="A1:S66"/>
  <sheetViews>
    <sheetView tabSelected="1" workbookViewId="0">
      <selection activeCell="A5" sqref="A5:F5"/>
    </sheetView>
  </sheetViews>
  <sheetFormatPr defaultRowHeight="15" x14ac:dyDescent="0.25"/>
  <cols>
    <col min="2" max="2" width="12.42578125" customWidth="1"/>
    <col min="3" max="3" width="14" customWidth="1"/>
    <col min="4" max="4" width="13.140625" customWidth="1"/>
    <col min="5" max="5" width="16.5703125" customWidth="1"/>
    <col min="6" max="6" width="19.7109375" customWidth="1"/>
    <col min="7" max="19" width="6.710937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</row>
    <row r="2" spans="1:19" ht="15.75" x14ac:dyDescent="0.25">
      <c r="A2" s="3"/>
      <c r="B2" s="3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2"/>
    </row>
    <row r="3" spans="1:19" ht="15.75" x14ac:dyDescent="0.25">
      <c r="A3" s="1" t="s">
        <v>1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</row>
    <row r="4" spans="1:19" ht="15.75" x14ac:dyDescent="0.25">
      <c r="A4" s="3"/>
      <c r="B4" s="3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2"/>
      <c r="S4" s="2"/>
    </row>
    <row r="5" spans="1:19" ht="15.75" x14ac:dyDescent="0.25">
      <c r="A5" s="1" t="s">
        <v>2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2"/>
      <c r="S5" s="2"/>
    </row>
    <row r="6" spans="1:19" ht="15.75" x14ac:dyDescent="0.25">
      <c r="A6" s="2"/>
      <c r="B6" s="2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2"/>
      <c r="S6" s="2"/>
    </row>
    <row r="7" spans="1:19" ht="15.75" x14ac:dyDescent="0.25">
      <c r="A7" s="6" t="s">
        <v>3</v>
      </c>
      <c r="B7" s="6" t="s">
        <v>4</v>
      </c>
      <c r="C7" s="7" t="s">
        <v>5</v>
      </c>
      <c r="D7" s="8"/>
      <c r="E7" s="9" t="s">
        <v>6</v>
      </c>
      <c r="F7" s="9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6" t="s">
        <v>18</v>
      </c>
      <c r="R7" s="6" t="s">
        <v>19</v>
      </c>
      <c r="S7" s="6" t="s">
        <v>20</v>
      </c>
    </row>
    <row r="8" spans="1:19" ht="20.100000000000001" customHeight="1" x14ac:dyDescent="0.25">
      <c r="A8" s="11" t="str">
        <f>("190")</f>
        <v>190</v>
      </c>
      <c r="B8" s="11" t="str">
        <f>("11704")</f>
        <v>11704</v>
      </c>
      <c r="C8" s="12" t="s">
        <v>21</v>
      </c>
      <c r="D8" s="12" t="s">
        <v>22</v>
      </c>
      <c r="E8" s="12" t="s">
        <v>23</v>
      </c>
      <c r="F8" s="13" t="s">
        <v>24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6">
        <f t="shared" ref="Q8:Q13" si="0">SUM(G8:P8)</f>
        <v>0</v>
      </c>
      <c r="R8" s="14" t="s">
        <v>25</v>
      </c>
      <c r="S8" s="14">
        <v>20</v>
      </c>
    </row>
    <row r="9" spans="1:19" ht="20.100000000000001" customHeight="1" x14ac:dyDescent="0.25">
      <c r="A9" s="15">
        <v>802</v>
      </c>
      <c r="B9" s="15" t="str">
        <f>("199712")</f>
        <v>199712</v>
      </c>
      <c r="C9" s="16" t="s">
        <v>26</v>
      </c>
      <c r="D9" s="16" t="s">
        <v>27</v>
      </c>
      <c r="E9" s="16" t="s">
        <v>23</v>
      </c>
      <c r="F9" s="17" t="s">
        <v>28</v>
      </c>
      <c r="G9" s="14">
        <v>2</v>
      </c>
      <c r="H9" s="14">
        <v>0</v>
      </c>
      <c r="I9" s="14">
        <v>0</v>
      </c>
      <c r="J9" s="14">
        <v>1</v>
      </c>
      <c r="K9" s="14">
        <v>0</v>
      </c>
      <c r="L9" s="14">
        <v>0</v>
      </c>
      <c r="M9" s="14">
        <v>0</v>
      </c>
      <c r="N9" s="14">
        <v>2</v>
      </c>
      <c r="O9" s="14">
        <v>1</v>
      </c>
      <c r="P9" s="14">
        <v>0</v>
      </c>
      <c r="Q9" s="6">
        <f t="shared" si="0"/>
        <v>6</v>
      </c>
      <c r="R9" s="14" t="s">
        <v>29</v>
      </c>
      <c r="S9" s="14">
        <v>17</v>
      </c>
    </row>
    <row r="10" spans="1:19" ht="20.100000000000001" customHeight="1" x14ac:dyDescent="0.25">
      <c r="A10" s="15" t="str">
        <f>("178")</f>
        <v>178</v>
      </c>
      <c r="B10" s="15" t="str">
        <f>("107356")</f>
        <v>107356</v>
      </c>
      <c r="C10" s="16" t="s">
        <v>30</v>
      </c>
      <c r="D10" s="16" t="s">
        <v>31</v>
      </c>
      <c r="E10" s="16" t="s">
        <v>23</v>
      </c>
      <c r="F10" s="17" t="s">
        <v>32</v>
      </c>
      <c r="G10" s="14">
        <v>3</v>
      </c>
      <c r="H10" s="14">
        <v>0</v>
      </c>
      <c r="I10" s="14">
        <v>2</v>
      </c>
      <c r="J10" s="14">
        <v>0</v>
      </c>
      <c r="K10" s="14">
        <v>0</v>
      </c>
      <c r="L10" s="14">
        <v>0</v>
      </c>
      <c r="M10" s="14">
        <v>2</v>
      </c>
      <c r="N10" s="14">
        <v>0</v>
      </c>
      <c r="O10" s="14">
        <v>5</v>
      </c>
      <c r="P10" s="14">
        <v>0</v>
      </c>
      <c r="Q10" s="6">
        <f t="shared" si="0"/>
        <v>12</v>
      </c>
      <c r="R10" s="14" t="s">
        <v>33</v>
      </c>
      <c r="S10" s="14">
        <v>15</v>
      </c>
    </row>
    <row r="11" spans="1:19" ht="20.100000000000001" customHeight="1" x14ac:dyDescent="0.25">
      <c r="A11" s="15" t="str">
        <f>("113")</f>
        <v>113</v>
      </c>
      <c r="B11" s="15" t="str">
        <f>("31941")</f>
        <v>31941</v>
      </c>
      <c r="C11" s="16" t="s">
        <v>34</v>
      </c>
      <c r="D11" s="16" t="s">
        <v>35</v>
      </c>
      <c r="E11" s="16" t="s">
        <v>23</v>
      </c>
      <c r="F11" s="17" t="s">
        <v>36</v>
      </c>
      <c r="G11" s="14">
        <v>8</v>
      </c>
      <c r="H11" s="14">
        <v>0</v>
      </c>
      <c r="I11" s="14">
        <v>3</v>
      </c>
      <c r="J11" s="14">
        <v>1</v>
      </c>
      <c r="K11" s="14">
        <v>0</v>
      </c>
      <c r="L11" s="14">
        <v>0</v>
      </c>
      <c r="M11" s="14">
        <v>1</v>
      </c>
      <c r="N11" s="14">
        <v>0</v>
      </c>
      <c r="O11" s="14">
        <v>1</v>
      </c>
      <c r="P11" s="14">
        <v>1</v>
      </c>
      <c r="Q11" s="6">
        <f t="shared" si="0"/>
        <v>15</v>
      </c>
      <c r="R11" s="14" t="s">
        <v>37</v>
      </c>
      <c r="S11" s="14">
        <v>13</v>
      </c>
    </row>
    <row r="12" spans="1:19" ht="20.100000000000001" customHeight="1" x14ac:dyDescent="0.25">
      <c r="A12" s="15" t="str">
        <f>("992")</f>
        <v>992</v>
      </c>
      <c r="B12" s="15" t="str">
        <f>("160771")</f>
        <v>160771</v>
      </c>
      <c r="C12" s="16" t="s">
        <v>38</v>
      </c>
      <c r="D12" s="16" t="s">
        <v>39</v>
      </c>
      <c r="E12" s="16" t="s">
        <v>23</v>
      </c>
      <c r="F12" s="17" t="s">
        <v>40</v>
      </c>
      <c r="G12" s="14">
        <v>8</v>
      </c>
      <c r="H12" s="14">
        <v>6</v>
      </c>
      <c r="I12" s="14">
        <v>6</v>
      </c>
      <c r="J12" s="14">
        <v>10</v>
      </c>
      <c r="K12" s="14">
        <v>0</v>
      </c>
      <c r="L12" s="14">
        <v>0</v>
      </c>
      <c r="M12" s="14">
        <v>5</v>
      </c>
      <c r="N12" s="14">
        <v>0</v>
      </c>
      <c r="O12" s="14">
        <v>6</v>
      </c>
      <c r="P12" s="14">
        <v>7</v>
      </c>
      <c r="Q12" s="6">
        <f t="shared" si="0"/>
        <v>48</v>
      </c>
      <c r="R12" s="14" t="s">
        <v>41</v>
      </c>
      <c r="S12" s="14">
        <v>11</v>
      </c>
    </row>
    <row r="13" spans="1:19" ht="20.100000000000001" customHeight="1" x14ac:dyDescent="0.25">
      <c r="A13" s="15" t="str">
        <f>("69")</f>
        <v>69</v>
      </c>
      <c r="B13" s="15" t="str">
        <f>("181642")</f>
        <v>181642</v>
      </c>
      <c r="C13" s="16" t="s">
        <v>42</v>
      </c>
      <c r="D13" s="16" t="s">
        <v>43</v>
      </c>
      <c r="E13" s="16" t="s">
        <v>23</v>
      </c>
      <c r="F13" s="17" t="s">
        <v>44</v>
      </c>
      <c r="G13" s="14">
        <v>9</v>
      </c>
      <c r="H13" s="14">
        <v>3</v>
      </c>
      <c r="I13" s="14">
        <v>7</v>
      </c>
      <c r="J13" s="14">
        <v>7</v>
      </c>
      <c r="K13" s="14">
        <v>6</v>
      </c>
      <c r="L13" s="14">
        <v>3</v>
      </c>
      <c r="M13" s="14">
        <v>7</v>
      </c>
      <c r="N13" s="14">
        <v>0</v>
      </c>
      <c r="O13" s="14">
        <v>5</v>
      </c>
      <c r="P13" s="14">
        <v>2</v>
      </c>
      <c r="Q13" s="6">
        <f t="shared" si="0"/>
        <v>49</v>
      </c>
      <c r="R13" s="14" t="s">
        <v>45</v>
      </c>
      <c r="S13" s="14">
        <v>10</v>
      </c>
    </row>
    <row r="14" spans="1:19" ht="20.100000000000001" customHeight="1" x14ac:dyDescent="0.25">
      <c r="A14" s="15"/>
      <c r="B14" s="15"/>
      <c r="C14" s="16"/>
      <c r="D14" s="16"/>
      <c r="E14" s="16"/>
      <c r="F14" s="1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6"/>
      <c r="R14" s="14"/>
      <c r="S14" s="14"/>
    </row>
    <row r="15" spans="1:19" ht="20.100000000000001" customHeight="1" x14ac:dyDescent="0.25">
      <c r="A15" s="15" t="str">
        <f>("157")</f>
        <v>157</v>
      </c>
      <c r="B15" s="15" t="str">
        <f>("89636")</f>
        <v>89636</v>
      </c>
      <c r="C15" s="16" t="s">
        <v>46</v>
      </c>
      <c r="D15" s="16" t="s">
        <v>47</v>
      </c>
      <c r="E15" s="16" t="s">
        <v>48</v>
      </c>
      <c r="F15" s="17" t="s">
        <v>49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1</v>
      </c>
      <c r="Q15" s="6">
        <f t="shared" ref="Q15:Q25" si="1">SUM(G15:P15)</f>
        <v>1</v>
      </c>
      <c r="R15" s="14" t="s">
        <v>25</v>
      </c>
      <c r="S15" s="14">
        <v>20</v>
      </c>
    </row>
    <row r="16" spans="1:19" ht="20.100000000000001" customHeight="1" x14ac:dyDescent="0.25">
      <c r="A16" s="15" t="str">
        <f>("169")</f>
        <v>169</v>
      </c>
      <c r="B16" s="15" t="str">
        <f>("180171")</f>
        <v>180171</v>
      </c>
      <c r="C16" s="16" t="s">
        <v>50</v>
      </c>
      <c r="D16" s="16" t="s">
        <v>51</v>
      </c>
      <c r="E16" s="16" t="s">
        <v>48</v>
      </c>
      <c r="F16" s="17" t="s">
        <v>52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6">
        <f t="shared" si="1"/>
        <v>1</v>
      </c>
      <c r="R16" s="14" t="s">
        <v>25</v>
      </c>
      <c r="S16" s="14">
        <v>20</v>
      </c>
    </row>
    <row r="17" spans="1:19" ht="20.100000000000001" customHeight="1" x14ac:dyDescent="0.25">
      <c r="A17" s="15" t="str">
        <f>("431")</f>
        <v>431</v>
      </c>
      <c r="B17" s="15" t="str">
        <f>("86318")</f>
        <v>86318</v>
      </c>
      <c r="C17" s="16" t="s">
        <v>53</v>
      </c>
      <c r="D17" s="16" t="s">
        <v>54</v>
      </c>
      <c r="E17" s="16" t="s">
        <v>48</v>
      </c>
      <c r="F17" s="17" t="s">
        <v>55</v>
      </c>
      <c r="G17" s="14">
        <v>0</v>
      </c>
      <c r="H17" s="14">
        <v>0</v>
      </c>
      <c r="I17" s="14">
        <v>0</v>
      </c>
      <c r="J17" s="14">
        <v>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6">
        <f t="shared" si="1"/>
        <v>2</v>
      </c>
      <c r="R17" s="14" t="s">
        <v>29</v>
      </c>
      <c r="S17" s="14">
        <v>15</v>
      </c>
    </row>
    <row r="18" spans="1:19" ht="20.100000000000001" customHeight="1" x14ac:dyDescent="0.25">
      <c r="A18" s="15" t="str">
        <f>("401")</f>
        <v>401</v>
      </c>
      <c r="B18" s="15" t="str">
        <f>("136575")</f>
        <v>136575</v>
      </c>
      <c r="C18" s="16" t="s">
        <v>56</v>
      </c>
      <c r="D18" s="16" t="s">
        <v>57</v>
      </c>
      <c r="E18" s="16" t="s">
        <v>48</v>
      </c>
      <c r="F18" s="17" t="s">
        <v>58</v>
      </c>
      <c r="G18" s="14">
        <v>0</v>
      </c>
      <c r="H18" s="14">
        <v>0</v>
      </c>
      <c r="I18" s="14">
        <v>0</v>
      </c>
      <c r="J18" s="14">
        <v>1</v>
      </c>
      <c r="K18" s="14">
        <v>0</v>
      </c>
      <c r="L18" s="14">
        <v>0</v>
      </c>
      <c r="M18" s="14">
        <v>0</v>
      </c>
      <c r="N18" s="14">
        <v>0</v>
      </c>
      <c r="O18" s="14">
        <v>2</v>
      </c>
      <c r="P18" s="14">
        <v>0</v>
      </c>
      <c r="Q18" s="6">
        <f t="shared" si="1"/>
        <v>3</v>
      </c>
      <c r="R18" s="14" t="s">
        <v>33</v>
      </c>
      <c r="S18" s="14">
        <v>13</v>
      </c>
    </row>
    <row r="19" spans="1:19" ht="20.100000000000001" customHeight="1" x14ac:dyDescent="0.25">
      <c r="A19" s="15" t="str">
        <f>("82")</f>
        <v>82</v>
      </c>
      <c r="B19" s="15" t="str">
        <f>("53285")</f>
        <v>53285</v>
      </c>
      <c r="C19" s="16" t="s">
        <v>59</v>
      </c>
      <c r="D19" s="16" t="s">
        <v>60</v>
      </c>
      <c r="E19" s="16" t="s">
        <v>48</v>
      </c>
      <c r="F19" s="17" t="s">
        <v>61</v>
      </c>
      <c r="G19" s="14">
        <v>2</v>
      </c>
      <c r="H19" s="14">
        <v>5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6">
        <f t="shared" si="1"/>
        <v>9</v>
      </c>
      <c r="R19" s="14" t="s">
        <v>37</v>
      </c>
      <c r="S19" s="14">
        <v>11</v>
      </c>
    </row>
    <row r="20" spans="1:19" ht="20.100000000000001" customHeight="1" x14ac:dyDescent="0.25">
      <c r="A20" s="15">
        <v>804</v>
      </c>
      <c r="B20" s="18">
        <v>176167</v>
      </c>
      <c r="C20" s="16" t="s">
        <v>62</v>
      </c>
      <c r="D20" s="16" t="s">
        <v>63</v>
      </c>
      <c r="E20" s="16" t="s">
        <v>48</v>
      </c>
      <c r="F20" s="17" t="s">
        <v>64</v>
      </c>
      <c r="G20" s="14">
        <v>0</v>
      </c>
      <c r="H20" s="14">
        <v>5</v>
      </c>
      <c r="I20" s="14">
        <v>1</v>
      </c>
      <c r="J20" s="14">
        <v>10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6">
        <f t="shared" si="1"/>
        <v>16</v>
      </c>
      <c r="R20" s="14" t="s">
        <v>41</v>
      </c>
      <c r="S20" s="14">
        <v>10</v>
      </c>
    </row>
    <row r="21" spans="1:19" ht="20.100000000000001" customHeight="1" x14ac:dyDescent="0.25">
      <c r="A21" s="15" t="str">
        <f>("389")</f>
        <v>389</v>
      </c>
      <c r="B21" s="15" t="str">
        <f>("203913")</f>
        <v>203913</v>
      </c>
      <c r="C21" s="16" t="s">
        <v>65</v>
      </c>
      <c r="D21" s="16" t="s">
        <v>66</v>
      </c>
      <c r="E21" s="16" t="s">
        <v>48</v>
      </c>
      <c r="F21" s="17" t="s">
        <v>67</v>
      </c>
      <c r="G21" s="14">
        <v>2</v>
      </c>
      <c r="H21" s="14">
        <v>1</v>
      </c>
      <c r="I21" s="14">
        <v>1</v>
      </c>
      <c r="J21" s="14">
        <v>3</v>
      </c>
      <c r="K21" s="14">
        <v>1</v>
      </c>
      <c r="L21" s="14">
        <v>0</v>
      </c>
      <c r="M21" s="14">
        <v>1</v>
      </c>
      <c r="N21" s="14">
        <v>0</v>
      </c>
      <c r="O21" s="14">
        <v>10</v>
      </c>
      <c r="P21" s="14">
        <v>1</v>
      </c>
      <c r="Q21" s="6">
        <f t="shared" si="1"/>
        <v>20</v>
      </c>
      <c r="R21" s="14" t="s">
        <v>45</v>
      </c>
      <c r="S21" s="14">
        <v>9</v>
      </c>
    </row>
    <row r="22" spans="1:19" ht="20.100000000000001" customHeight="1" x14ac:dyDescent="0.25">
      <c r="A22" s="15" t="str">
        <f>("61")</f>
        <v>61</v>
      </c>
      <c r="B22" s="15" t="str">
        <f>("27425")</f>
        <v>27425</v>
      </c>
      <c r="C22" s="16" t="s">
        <v>68</v>
      </c>
      <c r="D22" s="16" t="s">
        <v>69</v>
      </c>
      <c r="E22" s="16" t="s">
        <v>48</v>
      </c>
      <c r="F22" s="17" t="s">
        <v>70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</v>
      </c>
      <c r="M22" s="14">
        <v>2</v>
      </c>
      <c r="N22" s="14">
        <v>5</v>
      </c>
      <c r="O22" s="14">
        <v>10</v>
      </c>
      <c r="P22" s="14">
        <v>1</v>
      </c>
      <c r="Q22" s="6">
        <f t="shared" si="1"/>
        <v>21</v>
      </c>
      <c r="R22" s="14" t="s">
        <v>71</v>
      </c>
      <c r="S22" s="14">
        <v>8</v>
      </c>
    </row>
    <row r="23" spans="1:19" ht="20.100000000000001" customHeight="1" x14ac:dyDescent="0.25">
      <c r="A23" s="15" t="str">
        <f>("313")</f>
        <v>313</v>
      </c>
      <c r="B23" s="15" t="str">
        <f>("201675")</f>
        <v>201675</v>
      </c>
      <c r="C23" s="16" t="s">
        <v>72</v>
      </c>
      <c r="D23" s="16" t="s">
        <v>73</v>
      </c>
      <c r="E23" s="16" t="s">
        <v>48</v>
      </c>
      <c r="F23" s="17" t="s">
        <v>74</v>
      </c>
      <c r="G23" s="14">
        <v>5</v>
      </c>
      <c r="H23" s="14">
        <v>5</v>
      </c>
      <c r="I23" s="14">
        <v>5</v>
      </c>
      <c r="J23" s="14">
        <v>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6</v>
      </c>
      <c r="Q23" s="6">
        <f t="shared" si="1"/>
        <v>23</v>
      </c>
      <c r="R23" s="14" t="s">
        <v>75</v>
      </c>
      <c r="S23" s="14">
        <v>7</v>
      </c>
    </row>
    <row r="24" spans="1:19" ht="20.100000000000001" customHeight="1" x14ac:dyDescent="0.25">
      <c r="A24" s="15" t="str">
        <f>("481")</f>
        <v>481</v>
      </c>
      <c r="B24" s="15" t="str">
        <f>("211098")</f>
        <v>211098</v>
      </c>
      <c r="C24" s="16" t="s">
        <v>76</v>
      </c>
      <c r="D24" s="16" t="s">
        <v>77</v>
      </c>
      <c r="E24" s="16" t="s">
        <v>48</v>
      </c>
      <c r="F24" s="17" t="s">
        <v>78</v>
      </c>
      <c r="G24" s="14">
        <v>7</v>
      </c>
      <c r="H24" s="14">
        <v>5</v>
      </c>
      <c r="I24" s="14">
        <v>6</v>
      </c>
      <c r="J24" s="14">
        <v>7</v>
      </c>
      <c r="K24" s="14">
        <v>4</v>
      </c>
      <c r="L24" s="14">
        <v>0</v>
      </c>
      <c r="M24" s="14">
        <v>5</v>
      </c>
      <c r="N24" s="14">
        <v>3</v>
      </c>
      <c r="O24" s="14">
        <v>6</v>
      </c>
      <c r="P24" s="14">
        <v>1</v>
      </c>
      <c r="Q24" s="6">
        <f t="shared" si="1"/>
        <v>44</v>
      </c>
      <c r="R24" s="14" t="s">
        <v>79</v>
      </c>
      <c r="S24" s="14">
        <v>6</v>
      </c>
    </row>
    <row r="25" spans="1:19" ht="20.100000000000001" customHeight="1" x14ac:dyDescent="0.25">
      <c r="A25" s="15" t="str">
        <f>("470")</f>
        <v>470</v>
      </c>
      <c r="B25" s="15" t="str">
        <f>("209762")</f>
        <v>209762</v>
      </c>
      <c r="C25" s="16" t="s">
        <v>80</v>
      </c>
      <c r="D25" s="16" t="s">
        <v>81</v>
      </c>
      <c r="E25" s="16" t="s">
        <v>48</v>
      </c>
      <c r="F25" s="17" t="s">
        <v>82</v>
      </c>
      <c r="G25" s="14">
        <v>16</v>
      </c>
      <c r="H25" s="14">
        <v>6</v>
      </c>
      <c r="I25" s="14">
        <v>11</v>
      </c>
      <c r="J25" s="14">
        <v>11</v>
      </c>
      <c r="K25" s="14">
        <v>7</v>
      </c>
      <c r="L25" s="14">
        <v>2</v>
      </c>
      <c r="M25" s="14">
        <v>13</v>
      </c>
      <c r="N25" s="14">
        <v>0</v>
      </c>
      <c r="O25" s="14">
        <v>7</v>
      </c>
      <c r="P25" s="14">
        <v>11</v>
      </c>
      <c r="Q25" s="6">
        <f t="shared" si="1"/>
        <v>84</v>
      </c>
      <c r="R25" s="14" t="s">
        <v>83</v>
      </c>
      <c r="S25" s="14">
        <v>5</v>
      </c>
    </row>
    <row r="26" spans="1:19" ht="20.100000000000001" customHeight="1" x14ac:dyDescent="0.25">
      <c r="A26" s="15"/>
      <c r="B26" s="15"/>
      <c r="C26" s="16"/>
      <c r="D26" s="16"/>
      <c r="E26" s="16"/>
      <c r="F26" s="17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6"/>
      <c r="R26" s="14"/>
      <c r="S26" s="14"/>
    </row>
    <row r="27" spans="1:19" ht="20.100000000000001" customHeight="1" x14ac:dyDescent="0.25">
      <c r="A27" s="15" t="str">
        <f>("1")</f>
        <v>1</v>
      </c>
      <c r="B27" s="15" t="str">
        <f>("49772")</f>
        <v>49772</v>
      </c>
      <c r="C27" s="16" t="s">
        <v>84</v>
      </c>
      <c r="D27" s="16" t="s">
        <v>85</v>
      </c>
      <c r="E27" s="16" t="s">
        <v>86</v>
      </c>
      <c r="F27" s="17" t="s">
        <v>87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6">
        <f>SUM(G27:P27)</f>
        <v>0</v>
      </c>
      <c r="R27" s="14" t="s">
        <v>25</v>
      </c>
      <c r="S27" s="14">
        <v>20</v>
      </c>
    </row>
    <row r="28" spans="1:19" ht="20.100000000000001" customHeight="1" x14ac:dyDescent="0.25">
      <c r="A28" s="15" t="str">
        <f>("345")</f>
        <v>345</v>
      </c>
      <c r="B28" s="15" t="str">
        <f>("201725")</f>
        <v>201725</v>
      </c>
      <c r="C28" s="16" t="s">
        <v>88</v>
      </c>
      <c r="D28" s="16" t="s">
        <v>89</v>
      </c>
      <c r="E28" s="16" t="s">
        <v>86</v>
      </c>
      <c r="F28" s="17" t="s">
        <v>90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6">
        <f>SUM(G28:P28)</f>
        <v>0</v>
      </c>
      <c r="R28" s="14" t="s">
        <v>25</v>
      </c>
      <c r="S28" s="14">
        <v>20</v>
      </c>
    </row>
    <row r="29" spans="1:19" ht="20.100000000000001" customHeight="1" x14ac:dyDescent="0.25">
      <c r="A29" s="15" t="str">
        <f>("303")</f>
        <v>303</v>
      </c>
      <c r="B29" s="15" t="str">
        <f>("142784")</f>
        <v>142784</v>
      </c>
      <c r="C29" s="16" t="s">
        <v>91</v>
      </c>
      <c r="D29" s="16" t="s">
        <v>92</v>
      </c>
      <c r="E29" s="16" t="s">
        <v>86</v>
      </c>
      <c r="F29" s="17" t="s">
        <v>93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1</v>
      </c>
      <c r="Q29" s="6">
        <f>SUM(G29:P29)</f>
        <v>1</v>
      </c>
      <c r="R29" s="14" t="s">
        <v>29</v>
      </c>
      <c r="S29" s="14">
        <v>15</v>
      </c>
    </row>
    <row r="30" spans="1:19" ht="20.100000000000001" customHeight="1" x14ac:dyDescent="0.25">
      <c r="A30" s="15" t="str">
        <f>("149")</f>
        <v>149</v>
      </c>
      <c r="B30" s="15" t="str">
        <f>("162823")</f>
        <v>162823</v>
      </c>
      <c r="C30" s="16" t="s">
        <v>94</v>
      </c>
      <c r="D30" s="16" t="s">
        <v>95</v>
      </c>
      <c r="E30" s="16" t="s">
        <v>86</v>
      </c>
      <c r="F30" s="17" t="s">
        <v>96</v>
      </c>
      <c r="G30" s="14">
        <v>1</v>
      </c>
      <c r="H30" s="14">
        <v>0</v>
      </c>
      <c r="I30" s="14">
        <v>1</v>
      </c>
      <c r="J30" s="14">
        <v>0</v>
      </c>
      <c r="K30" s="14">
        <v>0</v>
      </c>
      <c r="L30" s="14">
        <v>0</v>
      </c>
      <c r="M30" s="14">
        <v>5</v>
      </c>
      <c r="N30" s="14">
        <v>0</v>
      </c>
      <c r="O30" s="14">
        <v>1</v>
      </c>
      <c r="P30" s="14">
        <v>0</v>
      </c>
      <c r="Q30" s="6">
        <f>SUM(G30:P30)</f>
        <v>8</v>
      </c>
      <c r="R30" s="14" t="s">
        <v>33</v>
      </c>
      <c r="S30" s="14">
        <v>13</v>
      </c>
    </row>
    <row r="31" spans="1:19" ht="20.100000000000001" customHeight="1" x14ac:dyDescent="0.25">
      <c r="A31" s="15"/>
      <c r="B31" s="15"/>
      <c r="C31" s="16"/>
      <c r="D31" s="16"/>
      <c r="E31" s="16"/>
      <c r="F31" s="1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6"/>
      <c r="R31" s="14"/>
      <c r="S31" s="14"/>
    </row>
    <row r="32" spans="1:19" ht="20.100000000000001" customHeight="1" x14ac:dyDescent="0.25">
      <c r="A32" s="15" t="str">
        <f>("67")</f>
        <v>67</v>
      </c>
      <c r="B32" s="15" t="str">
        <f>("61065")</f>
        <v>61065</v>
      </c>
      <c r="C32" s="16" t="s">
        <v>97</v>
      </c>
      <c r="D32" s="16" t="s">
        <v>66</v>
      </c>
      <c r="E32" s="16" t="s">
        <v>98</v>
      </c>
      <c r="F32" s="17" t="s">
        <v>24</v>
      </c>
      <c r="G32" s="14">
        <v>0</v>
      </c>
      <c r="H32" s="14">
        <v>0</v>
      </c>
      <c r="I32" s="14">
        <v>1</v>
      </c>
      <c r="J32" s="14">
        <v>3</v>
      </c>
      <c r="K32" s="14">
        <v>0</v>
      </c>
      <c r="L32" s="14">
        <v>0</v>
      </c>
      <c r="M32" s="14">
        <v>1</v>
      </c>
      <c r="N32" s="14">
        <v>1</v>
      </c>
      <c r="O32" s="14">
        <v>5</v>
      </c>
      <c r="P32" s="14">
        <v>0</v>
      </c>
      <c r="Q32" s="6">
        <f>SUM(G32:P32)</f>
        <v>11</v>
      </c>
      <c r="R32" s="14" t="s">
        <v>25</v>
      </c>
      <c r="S32" s="14">
        <v>20</v>
      </c>
    </row>
    <row r="33" spans="1:19" ht="20.100000000000001" customHeight="1" x14ac:dyDescent="0.25">
      <c r="A33" s="15" t="str">
        <f>("166")</f>
        <v>166</v>
      </c>
      <c r="B33" s="15" t="str">
        <f>("208894")</f>
        <v>208894</v>
      </c>
      <c r="C33" s="16" t="s">
        <v>99</v>
      </c>
      <c r="D33" s="16" t="s">
        <v>100</v>
      </c>
      <c r="E33" s="16" t="s">
        <v>98</v>
      </c>
      <c r="F33" s="17" t="s">
        <v>55</v>
      </c>
      <c r="G33" s="14">
        <v>0</v>
      </c>
      <c r="H33" s="14">
        <v>5</v>
      </c>
      <c r="I33" s="14">
        <v>0</v>
      </c>
      <c r="J33" s="14">
        <v>4</v>
      </c>
      <c r="K33" s="14">
        <v>0</v>
      </c>
      <c r="L33" s="14">
        <v>0</v>
      </c>
      <c r="M33" s="14">
        <v>5</v>
      </c>
      <c r="N33" s="14">
        <v>0</v>
      </c>
      <c r="O33" s="14">
        <v>0</v>
      </c>
      <c r="P33" s="14">
        <v>0</v>
      </c>
      <c r="Q33" s="6">
        <f>SUM(G33:P33)</f>
        <v>14</v>
      </c>
      <c r="R33" s="14" t="s">
        <v>29</v>
      </c>
      <c r="S33" s="14">
        <v>17</v>
      </c>
    </row>
    <row r="34" spans="1:19" ht="20.100000000000001" customHeight="1" x14ac:dyDescent="0.25">
      <c r="A34" s="15" t="str">
        <f>("395")</f>
        <v>395</v>
      </c>
      <c r="B34" s="15" t="str">
        <f>("204244")</f>
        <v>204244</v>
      </c>
      <c r="C34" s="16" t="s">
        <v>101</v>
      </c>
      <c r="D34" s="16" t="s">
        <v>102</v>
      </c>
      <c r="E34" s="16" t="s">
        <v>98</v>
      </c>
      <c r="F34" s="17" t="s">
        <v>103</v>
      </c>
      <c r="G34" s="14">
        <v>5</v>
      </c>
      <c r="H34" s="14">
        <v>0</v>
      </c>
      <c r="I34" s="14">
        <v>4</v>
      </c>
      <c r="J34" s="14">
        <v>6</v>
      </c>
      <c r="K34" s="14">
        <v>0</v>
      </c>
      <c r="L34" s="14">
        <v>2</v>
      </c>
      <c r="M34" s="14">
        <v>4</v>
      </c>
      <c r="N34" s="14">
        <v>0</v>
      </c>
      <c r="O34" s="14">
        <v>0</v>
      </c>
      <c r="P34" s="14">
        <v>5</v>
      </c>
      <c r="Q34" s="6">
        <f>SUM(G34:P34)</f>
        <v>26</v>
      </c>
      <c r="R34" s="14" t="s">
        <v>33</v>
      </c>
      <c r="S34" s="14">
        <v>15</v>
      </c>
    </row>
    <row r="35" spans="1:19" ht="20.100000000000001" customHeight="1" x14ac:dyDescent="0.25">
      <c r="A35" s="15" t="str">
        <f>("428")</f>
        <v>428</v>
      </c>
      <c r="B35" s="15" t="str">
        <f>("204715")</f>
        <v>204715</v>
      </c>
      <c r="C35" s="16" t="s">
        <v>104</v>
      </c>
      <c r="D35" s="16" t="s">
        <v>105</v>
      </c>
      <c r="E35" s="16" t="s">
        <v>98</v>
      </c>
      <c r="F35" s="17" t="s">
        <v>106</v>
      </c>
      <c r="G35" s="14">
        <v>1</v>
      </c>
      <c r="H35" s="14">
        <v>1</v>
      </c>
      <c r="I35" s="14">
        <v>0</v>
      </c>
      <c r="J35" s="14">
        <v>9</v>
      </c>
      <c r="K35" s="14">
        <v>6</v>
      </c>
      <c r="L35" s="14">
        <v>0</v>
      </c>
      <c r="M35" s="14">
        <v>6</v>
      </c>
      <c r="N35" s="14">
        <v>0</v>
      </c>
      <c r="O35" s="14">
        <v>2</v>
      </c>
      <c r="P35" s="14">
        <v>2</v>
      </c>
      <c r="Q35" s="6">
        <f>SUM(G35:P35)</f>
        <v>27</v>
      </c>
      <c r="R35" s="14" t="s">
        <v>37</v>
      </c>
      <c r="S35" s="14">
        <v>11</v>
      </c>
    </row>
    <row r="36" spans="1:19" ht="20.100000000000001" customHeight="1" x14ac:dyDescent="0.25">
      <c r="A36" s="15" t="str">
        <f>("801")</f>
        <v>801</v>
      </c>
      <c r="B36" s="15" t="str">
        <f>("209617")</f>
        <v>209617</v>
      </c>
      <c r="C36" s="16" t="s">
        <v>107</v>
      </c>
      <c r="D36" s="16" t="s">
        <v>39</v>
      </c>
      <c r="E36" s="16" t="s">
        <v>98</v>
      </c>
      <c r="F36" s="17" t="s">
        <v>108</v>
      </c>
      <c r="G36" s="14">
        <v>4</v>
      </c>
      <c r="H36" s="14">
        <v>1</v>
      </c>
      <c r="I36" s="14">
        <v>5</v>
      </c>
      <c r="J36" s="14">
        <v>7</v>
      </c>
      <c r="K36" s="14">
        <v>5</v>
      </c>
      <c r="L36" s="14">
        <v>0</v>
      </c>
      <c r="M36" s="14">
        <v>4</v>
      </c>
      <c r="N36" s="14">
        <v>0</v>
      </c>
      <c r="O36" s="14">
        <v>10</v>
      </c>
      <c r="P36" s="14">
        <v>7</v>
      </c>
      <c r="Q36" s="6">
        <f>SUM(G36:P36)</f>
        <v>43</v>
      </c>
      <c r="R36" s="14" t="s">
        <v>41</v>
      </c>
      <c r="S36" s="14">
        <v>10</v>
      </c>
    </row>
    <row r="37" spans="1:19" ht="20.100000000000001" customHeight="1" x14ac:dyDescent="0.25">
      <c r="A37" s="15" t="str">
        <f>("44")</f>
        <v>44</v>
      </c>
      <c r="B37" s="15" t="str">
        <f>("208892")</f>
        <v>208892</v>
      </c>
      <c r="C37" s="16" t="s">
        <v>109</v>
      </c>
      <c r="D37" s="16" t="s">
        <v>100</v>
      </c>
      <c r="E37" s="16" t="s">
        <v>98</v>
      </c>
      <c r="F37" s="17" t="s">
        <v>110</v>
      </c>
      <c r="G37" s="14" t="s">
        <v>111</v>
      </c>
      <c r="H37" s="14" t="s">
        <v>111</v>
      </c>
      <c r="I37" s="14" t="s">
        <v>111</v>
      </c>
      <c r="J37" s="14" t="s">
        <v>111</v>
      </c>
      <c r="K37" s="14" t="s">
        <v>111</v>
      </c>
      <c r="L37" s="14" t="s">
        <v>111</v>
      </c>
      <c r="M37" s="14" t="s">
        <v>111</v>
      </c>
      <c r="N37" s="14" t="s">
        <v>111</v>
      </c>
      <c r="O37" s="14" t="s">
        <v>111</v>
      </c>
      <c r="P37" s="14" t="s">
        <v>111</v>
      </c>
      <c r="Q37" s="6" t="s">
        <v>111</v>
      </c>
      <c r="R37" s="14" t="s">
        <v>111</v>
      </c>
      <c r="S37" s="14" t="s">
        <v>111</v>
      </c>
    </row>
    <row r="38" spans="1:19" ht="20.100000000000001" customHeight="1" x14ac:dyDescent="0.25">
      <c r="A38" s="15"/>
      <c r="B38" s="15"/>
      <c r="C38" s="16"/>
      <c r="D38" s="16"/>
      <c r="E38" s="16"/>
      <c r="F38" s="1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6"/>
      <c r="R38" s="14"/>
      <c r="S38" s="14"/>
    </row>
    <row r="39" spans="1:19" ht="20.100000000000001" customHeight="1" x14ac:dyDescent="0.25">
      <c r="A39" s="15">
        <v>803</v>
      </c>
      <c r="B39" s="15" t="str">
        <f>("177859")</f>
        <v>177859</v>
      </c>
      <c r="C39" s="16" t="s">
        <v>112</v>
      </c>
      <c r="D39" s="16" t="s">
        <v>113</v>
      </c>
      <c r="E39" s="16" t="s">
        <v>114</v>
      </c>
      <c r="F39" s="17" t="s">
        <v>115</v>
      </c>
      <c r="G39" s="14">
        <v>0</v>
      </c>
      <c r="H39" s="14">
        <v>5</v>
      </c>
      <c r="I39" s="14">
        <v>1</v>
      </c>
      <c r="J39" s="14">
        <v>0</v>
      </c>
      <c r="K39" s="14">
        <v>10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6">
        <f>SUM(G39:P39)</f>
        <v>16</v>
      </c>
      <c r="R39" s="14" t="s">
        <v>25</v>
      </c>
      <c r="S39" s="14">
        <v>20</v>
      </c>
    </row>
    <row r="40" spans="1:19" ht="20.100000000000001" customHeight="1" x14ac:dyDescent="0.25">
      <c r="A40" s="15" t="str">
        <f>("105")</f>
        <v>105</v>
      </c>
      <c r="B40" s="15" t="str">
        <f>("132782")</f>
        <v>132782</v>
      </c>
      <c r="C40" s="16" t="s">
        <v>56</v>
      </c>
      <c r="D40" s="16" t="s">
        <v>116</v>
      </c>
      <c r="E40" s="16" t="s">
        <v>114</v>
      </c>
      <c r="F40" s="17" t="s">
        <v>117</v>
      </c>
      <c r="G40" s="14">
        <v>0</v>
      </c>
      <c r="H40" s="14">
        <v>0</v>
      </c>
      <c r="I40" s="14">
        <v>3</v>
      </c>
      <c r="J40" s="14">
        <v>12</v>
      </c>
      <c r="K40" s="14">
        <v>0</v>
      </c>
      <c r="L40" s="14">
        <v>0</v>
      </c>
      <c r="M40" s="14">
        <v>8</v>
      </c>
      <c r="N40" s="14">
        <v>5</v>
      </c>
      <c r="O40" s="14">
        <v>0</v>
      </c>
      <c r="P40" s="14">
        <v>0</v>
      </c>
      <c r="Q40" s="6">
        <f>SUM(G40:P40)</f>
        <v>28</v>
      </c>
      <c r="R40" s="14" t="s">
        <v>29</v>
      </c>
      <c r="S40" s="14">
        <v>17</v>
      </c>
    </row>
    <row r="41" spans="1:19" ht="20.100000000000001" customHeight="1" x14ac:dyDescent="0.25">
      <c r="A41" s="15"/>
      <c r="B41" s="15"/>
      <c r="C41" s="16"/>
      <c r="D41" s="16"/>
      <c r="E41" s="16"/>
      <c r="F41" s="1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6"/>
      <c r="R41" s="14"/>
      <c r="S41" s="14"/>
    </row>
    <row r="42" spans="1:19" ht="20.100000000000001" customHeight="1" x14ac:dyDescent="0.25">
      <c r="A42" s="15" t="str">
        <f>("74")</f>
        <v>74</v>
      </c>
      <c r="B42" s="15" t="str">
        <f>("151351")</f>
        <v>151351</v>
      </c>
      <c r="C42" s="16" t="s">
        <v>118</v>
      </c>
      <c r="D42" s="16" t="s">
        <v>119</v>
      </c>
      <c r="E42" s="16" t="s">
        <v>120</v>
      </c>
      <c r="F42" s="17" t="s">
        <v>121</v>
      </c>
      <c r="G42" s="14">
        <v>0</v>
      </c>
      <c r="H42" s="14">
        <v>0</v>
      </c>
      <c r="I42" s="14">
        <v>1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6">
        <f>SUM(G42:P42)</f>
        <v>1</v>
      </c>
      <c r="R42" s="14" t="s">
        <v>25</v>
      </c>
      <c r="S42" s="14">
        <v>20</v>
      </c>
    </row>
    <row r="43" spans="1:19" ht="20.100000000000001" customHeight="1" x14ac:dyDescent="0.25">
      <c r="A43" s="15" t="str">
        <f>("379")</f>
        <v>379</v>
      </c>
      <c r="B43" s="15" t="str">
        <f>("195443")</f>
        <v>195443</v>
      </c>
      <c r="C43" s="16" t="s">
        <v>122</v>
      </c>
      <c r="D43" s="16" t="s">
        <v>123</v>
      </c>
      <c r="E43" s="16" t="s">
        <v>120</v>
      </c>
      <c r="F43" s="17" t="s">
        <v>124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1</v>
      </c>
      <c r="P43" s="14">
        <v>2</v>
      </c>
      <c r="Q43" s="6">
        <f>SUM(G43:P43)</f>
        <v>3</v>
      </c>
      <c r="R43" s="14" t="s">
        <v>29</v>
      </c>
      <c r="S43" s="14">
        <v>17</v>
      </c>
    </row>
    <row r="44" spans="1:19" ht="20.100000000000001" customHeight="1" x14ac:dyDescent="0.25">
      <c r="A44" s="15" t="str">
        <f>("73")</f>
        <v>73</v>
      </c>
      <c r="B44" s="15" t="str">
        <f>("1609")</f>
        <v>1609</v>
      </c>
      <c r="C44" s="16" t="s">
        <v>125</v>
      </c>
      <c r="D44" s="16" t="s">
        <v>126</v>
      </c>
      <c r="E44" s="16" t="s">
        <v>120</v>
      </c>
      <c r="F44" s="17" t="s">
        <v>127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5</v>
      </c>
      <c r="N44" s="14">
        <v>0</v>
      </c>
      <c r="O44" s="14">
        <v>0</v>
      </c>
      <c r="P44" s="14">
        <v>0</v>
      </c>
      <c r="Q44" s="6">
        <f>SUM(G44:P44)</f>
        <v>5</v>
      </c>
      <c r="R44" s="14" t="s">
        <v>33</v>
      </c>
      <c r="S44" s="14">
        <v>15</v>
      </c>
    </row>
    <row r="45" spans="1:19" ht="20.100000000000001" customHeight="1" x14ac:dyDescent="0.25">
      <c r="A45" s="15" t="str">
        <f>("244")</f>
        <v>244</v>
      </c>
      <c r="B45" s="15" t="str">
        <f>("6079")</f>
        <v>6079</v>
      </c>
      <c r="C45" s="16" t="s">
        <v>112</v>
      </c>
      <c r="D45" s="16" t="s">
        <v>128</v>
      </c>
      <c r="E45" s="16" t="s">
        <v>120</v>
      </c>
      <c r="F45" s="17" t="s">
        <v>129</v>
      </c>
      <c r="G45" s="14">
        <v>1</v>
      </c>
      <c r="H45" s="14">
        <v>0</v>
      </c>
      <c r="I45" s="14">
        <v>4</v>
      </c>
      <c r="J45" s="14">
        <v>4</v>
      </c>
      <c r="K45" s="14">
        <v>0</v>
      </c>
      <c r="L45" s="14">
        <v>0</v>
      </c>
      <c r="M45" s="14">
        <v>0</v>
      </c>
      <c r="N45" s="14">
        <v>0</v>
      </c>
      <c r="O45" s="14">
        <v>9</v>
      </c>
      <c r="P45" s="14">
        <v>0</v>
      </c>
      <c r="Q45" s="6">
        <f>SUM(G45:P45)</f>
        <v>18</v>
      </c>
      <c r="R45" s="14" t="s">
        <v>37</v>
      </c>
      <c r="S45" s="14">
        <v>13</v>
      </c>
    </row>
    <row r="46" spans="1:19" ht="20.100000000000001" customHeight="1" x14ac:dyDescent="0.25">
      <c r="A46" s="15"/>
      <c r="B46" s="15"/>
      <c r="C46" s="16"/>
      <c r="D46" s="16"/>
      <c r="E46" s="16"/>
      <c r="F46" s="1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6"/>
      <c r="R46" s="14"/>
      <c r="S46" s="14"/>
    </row>
    <row r="47" spans="1:19" ht="20.100000000000001" customHeight="1" x14ac:dyDescent="0.25">
      <c r="A47" s="15" t="str">
        <f>("170")</f>
        <v>170</v>
      </c>
      <c r="B47" s="15" t="str">
        <f>("150912")</f>
        <v>150912</v>
      </c>
      <c r="C47" s="16" t="s">
        <v>130</v>
      </c>
      <c r="D47" s="16" t="s">
        <v>131</v>
      </c>
      <c r="E47" s="16" t="s">
        <v>132</v>
      </c>
      <c r="F47" s="17" t="s">
        <v>133</v>
      </c>
      <c r="G47" s="14">
        <v>0</v>
      </c>
      <c r="H47" s="14">
        <v>0</v>
      </c>
      <c r="I47" s="14">
        <v>3</v>
      </c>
      <c r="J47" s="14">
        <v>1</v>
      </c>
      <c r="K47" s="14">
        <v>0</v>
      </c>
      <c r="L47" s="14">
        <v>3</v>
      </c>
      <c r="M47" s="14">
        <v>2</v>
      </c>
      <c r="N47" s="14">
        <v>0</v>
      </c>
      <c r="O47" s="14">
        <v>1</v>
      </c>
      <c r="P47" s="14">
        <v>0</v>
      </c>
      <c r="Q47" s="6">
        <f t="shared" ref="Q47:Q54" si="2">SUM(G47:P47)</f>
        <v>10</v>
      </c>
      <c r="R47" s="14" t="s">
        <v>25</v>
      </c>
      <c r="S47" s="14">
        <v>20</v>
      </c>
    </row>
    <row r="48" spans="1:19" ht="20.100000000000001" customHeight="1" x14ac:dyDescent="0.25">
      <c r="A48" s="15" t="str">
        <f>("126")</f>
        <v>126</v>
      </c>
      <c r="B48" s="15" t="str">
        <f>("85124")</f>
        <v>85124</v>
      </c>
      <c r="C48" s="16" t="s">
        <v>134</v>
      </c>
      <c r="D48" s="16" t="s">
        <v>135</v>
      </c>
      <c r="E48" s="16" t="s">
        <v>132</v>
      </c>
      <c r="F48" s="17" t="s">
        <v>136</v>
      </c>
      <c r="G48" s="14">
        <v>0</v>
      </c>
      <c r="H48" s="14">
        <v>0</v>
      </c>
      <c r="I48" s="14">
        <v>1</v>
      </c>
      <c r="J48" s="14">
        <v>4</v>
      </c>
      <c r="K48" s="14">
        <v>0</v>
      </c>
      <c r="L48" s="14">
        <v>0</v>
      </c>
      <c r="M48" s="14">
        <v>1</v>
      </c>
      <c r="N48" s="14">
        <v>1</v>
      </c>
      <c r="O48" s="14">
        <v>0</v>
      </c>
      <c r="P48" s="14">
        <v>5</v>
      </c>
      <c r="Q48" s="6">
        <f t="shared" si="2"/>
        <v>12</v>
      </c>
      <c r="R48" s="14" t="s">
        <v>29</v>
      </c>
      <c r="S48" s="14">
        <v>17</v>
      </c>
    </row>
    <row r="49" spans="1:19" ht="20.100000000000001" customHeight="1" x14ac:dyDescent="0.25">
      <c r="A49" s="15" t="str">
        <f>("63")</f>
        <v>63</v>
      </c>
      <c r="B49" s="15" t="str">
        <f>("185750")</f>
        <v>185750</v>
      </c>
      <c r="C49" s="16" t="s">
        <v>88</v>
      </c>
      <c r="D49" s="16" t="s">
        <v>137</v>
      </c>
      <c r="E49" s="16" t="s">
        <v>132</v>
      </c>
      <c r="F49" s="17" t="s">
        <v>138</v>
      </c>
      <c r="G49" s="14">
        <v>0</v>
      </c>
      <c r="H49" s="14">
        <v>0</v>
      </c>
      <c r="I49" s="14">
        <v>6</v>
      </c>
      <c r="J49" s="14">
        <v>6</v>
      </c>
      <c r="K49" s="14">
        <v>0</v>
      </c>
      <c r="L49" s="14">
        <v>0</v>
      </c>
      <c r="M49" s="14">
        <v>5</v>
      </c>
      <c r="N49" s="14">
        <v>0</v>
      </c>
      <c r="O49" s="14">
        <v>0</v>
      </c>
      <c r="P49" s="14">
        <v>0</v>
      </c>
      <c r="Q49" s="6">
        <f t="shared" si="2"/>
        <v>17</v>
      </c>
      <c r="R49" s="14" t="s">
        <v>33</v>
      </c>
      <c r="S49" s="14">
        <v>15</v>
      </c>
    </row>
    <row r="50" spans="1:19" ht="20.100000000000001" customHeight="1" x14ac:dyDescent="0.25">
      <c r="A50" s="15" t="str">
        <f>("78")</f>
        <v>78</v>
      </c>
      <c r="B50" s="15" t="str">
        <f>("30980")</f>
        <v>30980</v>
      </c>
      <c r="C50" s="16" t="s">
        <v>139</v>
      </c>
      <c r="D50" s="16" t="s">
        <v>140</v>
      </c>
      <c r="E50" s="16" t="s">
        <v>132</v>
      </c>
      <c r="F50" s="17" t="s">
        <v>103</v>
      </c>
      <c r="G50" s="14">
        <v>0</v>
      </c>
      <c r="H50" s="14">
        <v>0</v>
      </c>
      <c r="I50" s="14">
        <v>1</v>
      </c>
      <c r="J50" s="14">
        <v>8</v>
      </c>
      <c r="K50" s="14">
        <v>0</v>
      </c>
      <c r="L50" s="14">
        <v>1</v>
      </c>
      <c r="M50" s="14">
        <v>0</v>
      </c>
      <c r="N50" s="14">
        <v>3</v>
      </c>
      <c r="O50" s="14">
        <v>5</v>
      </c>
      <c r="P50" s="14">
        <v>0</v>
      </c>
      <c r="Q50" s="6">
        <f t="shared" si="2"/>
        <v>18</v>
      </c>
      <c r="R50" s="14" t="s">
        <v>37</v>
      </c>
      <c r="S50" s="14">
        <v>13</v>
      </c>
    </row>
    <row r="51" spans="1:19" ht="20.100000000000001" customHeight="1" x14ac:dyDescent="0.25">
      <c r="A51" s="15" t="str">
        <f>("911")</f>
        <v>911</v>
      </c>
      <c r="B51" s="15" t="str">
        <f>("149118")</f>
        <v>149118</v>
      </c>
      <c r="C51" s="16" t="s">
        <v>141</v>
      </c>
      <c r="D51" s="16" t="s">
        <v>142</v>
      </c>
      <c r="E51" s="16" t="s">
        <v>132</v>
      </c>
      <c r="F51" s="17" t="s">
        <v>143</v>
      </c>
      <c r="G51" s="14">
        <v>0</v>
      </c>
      <c r="H51" s="14">
        <v>0</v>
      </c>
      <c r="I51" s="14">
        <v>3</v>
      </c>
      <c r="J51" s="14">
        <v>8</v>
      </c>
      <c r="K51" s="14">
        <v>1</v>
      </c>
      <c r="L51" s="14">
        <v>5</v>
      </c>
      <c r="M51" s="14">
        <v>4</v>
      </c>
      <c r="N51" s="14">
        <v>1</v>
      </c>
      <c r="O51" s="14">
        <v>0</v>
      </c>
      <c r="P51" s="14">
        <v>0</v>
      </c>
      <c r="Q51" s="6">
        <f t="shared" si="2"/>
        <v>22</v>
      </c>
      <c r="R51" s="14" t="s">
        <v>41</v>
      </c>
      <c r="S51" s="14">
        <v>11</v>
      </c>
    </row>
    <row r="52" spans="1:19" ht="20.100000000000001" customHeight="1" x14ac:dyDescent="0.25">
      <c r="A52" s="15" t="str">
        <f>("176")</f>
        <v>176</v>
      </c>
      <c r="B52" s="15" t="str">
        <f>("102976")</f>
        <v>102976</v>
      </c>
      <c r="C52" s="16" t="s">
        <v>30</v>
      </c>
      <c r="D52" s="16" t="s">
        <v>137</v>
      </c>
      <c r="E52" s="16" t="s">
        <v>132</v>
      </c>
      <c r="F52" s="17" t="s">
        <v>74</v>
      </c>
      <c r="G52" s="14">
        <v>0</v>
      </c>
      <c r="H52" s="14">
        <v>1</v>
      </c>
      <c r="I52" s="14">
        <v>5</v>
      </c>
      <c r="J52" s="14">
        <v>10</v>
      </c>
      <c r="K52" s="14">
        <v>5</v>
      </c>
      <c r="L52" s="14">
        <v>0</v>
      </c>
      <c r="M52" s="14">
        <v>3</v>
      </c>
      <c r="N52" s="14">
        <v>0</v>
      </c>
      <c r="O52" s="14">
        <v>0</v>
      </c>
      <c r="P52" s="14">
        <v>1</v>
      </c>
      <c r="Q52" s="6">
        <f t="shared" si="2"/>
        <v>25</v>
      </c>
      <c r="R52" s="14" t="s">
        <v>45</v>
      </c>
      <c r="S52" s="14">
        <v>10</v>
      </c>
    </row>
    <row r="53" spans="1:19" ht="20.100000000000001" customHeight="1" x14ac:dyDescent="0.25">
      <c r="A53" s="15" t="str">
        <f>("114")</f>
        <v>114</v>
      </c>
      <c r="B53" s="15" t="str">
        <f>("53211")</f>
        <v>53211</v>
      </c>
      <c r="C53" s="16" t="s">
        <v>144</v>
      </c>
      <c r="D53" s="16" t="s">
        <v>145</v>
      </c>
      <c r="E53" s="16" t="s">
        <v>132</v>
      </c>
      <c r="F53" s="17" t="s">
        <v>146</v>
      </c>
      <c r="G53" s="14">
        <v>0</v>
      </c>
      <c r="H53" s="14">
        <v>3</v>
      </c>
      <c r="I53" s="14">
        <v>5</v>
      </c>
      <c r="J53" s="14">
        <v>6</v>
      </c>
      <c r="K53" s="14">
        <v>0</v>
      </c>
      <c r="L53" s="14">
        <v>3</v>
      </c>
      <c r="M53" s="14">
        <v>0</v>
      </c>
      <c r="N53" s="14">
        <v>5</v>
      </c>
      <c r="O53" s="14">
        <v>7</v>
      </c>
      <c r="P53" s="14">
        <v>1</v>
      </c>
      <c r="Q53" s="6">
        <f t="shared" si="2"/>
        <v>30</v>
      </c>
      <c r="R53" s="14" t="s">
        <v>71</v>
      </c>
      <c r="S53" s="14">
        <v>9</v>
      </c>
    </row>
    <row r="54" spans="1:19" ht="20.100000000000001" customHeight="1" x14ac:dyDescent="0.25">
      <c r="A54" s="15" t="str">
        <f>("132")</f>
        <v>132</v>
      </c>
      <c r="B54" s="15" t="str">
        <f>("177200")</f>
        <v>177200</v>
      </c>
      <c r="C54" s="16" t="s">
        <v>147</v>
      </c>
      <c r="D54" s="16" t="s">
        <v>148</v>
      </c>
      <c r="E54" s="16" t="s">
        <v>132</v>
      </c>
      <c r="F54" s="17" t="s">
        <v>149</v>
      </c>
      <c r="G54" s="14">
        <v>2</v>
      </c>
      <c r="H54" s="14">
        <v>1</v>
      </c>
      <c r="I54" s="14">
        <v>7</v>
      </c>
      <c r="J54" s="14">
        <v>17</v>
      </c>
      <c r="K54" s="14">
        <v>1</v>
      </c>
      <c r="L54" s="14">
        <v>0</v>
      </c>
      <c r="M54" s="14">
        <v>5</v>
      </c>
      <c r="N54" s="14">
        <v>0</v>
      </c>
      <c r="O54" s="14">
        <v>0</v>
      </c>
      <c r="P54" s="14">
        <v>0</v>
      </c>
      <c r="Q54" s="6">
        <f t="shared" si="2"/>
        <v>33</v>
      </c>
      <c r="R54" s="14" t="s">
        <v>75</v>
      </c>
      <c r="S54" s="14">
        <v>8</v>
      </c>
    </row>
    <row r="55" spans="1:19" ht="20.100000000000001" customHeight="1" x14ac:dyDescent="0.25">
      <c r="A55" s="15"/>
      <c r="B55" s="15"/>
      <c r="C55" s="16"/>
      <c r="D55" s="16"/>
      <c r="E55" s="16"/>
      <c r="F55" s="1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  <c r="R55" s="14" t="s">
        <v>150</v>
      </c>
      <c r="S55" s="14"/>
    </row>
    <row r="56" spans="1:19" ht="20.100000000000001" customHeight="1" x14ac:dyDescent="0.25">
      <c r="A56" s="15" t="str">
        <f>("800")</f>
        <v>800</v>
      </c>
      <c r="B56" s="15" t="str">
        <f>("167232")</f>
        <v>167232</v>
      </c>
      <c r="C56" s="16" t="s">
        <v>151</v>
      </c>
      <c r="D56" s="16" t="s">
        <v>152</v>
      </c>
      <c r="E56" s="16" t="s">
        <v>153</v>
      </c>
      <c r="F56" s="17" t="s">
        <v>154</v>
      </c>
      <c r="G56" s="14">
        <v>0</v>
      </c>
      <c r="H56" s="14">
        <v>0</v>
      </c>
      <c r="I56" s="14">
        <v>2</v>
      </c>
      <c r="J56" s="14">
        <v>9</v>
      </c>
      <c r="K56" s="14">
        <v>0</v>
      </c>
      <c r="L56" s="14">
        <v>0</v>
      </c>
      <c r="M56" s="14">
        <v>0</v>
      </c>
      <c r="N56" s="14">
        <v>5</v>
      </c>
      <c r="O56" s="14">
        <v>5</v>
      </c>
      <c r="P56" s="14">
        <v>0</v>
      </c>
      <c r="Q56" s="6">
        <f>SUM(G56:P56)</f>
        <v>21</v>
      </c>
      <c r="R56" s="14" t="s">
        <v>25</v>
      </c>
      <c r="S56" s="14">
        <v>20</v>
      </c>
    </row>
    <row r="57" spans="1:19" ht="20.100000000000001" customHeight="1" x14ac:dyDescent="0.25">
      <c r="A57" s="15"/>
      <c r="B57" s="15"/>
      <c r="C57" s="16"/>
      <c r="D57" s="16"/>
      <c r="E57" s="16"/>
      <c r="F57" s="1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  <c r="R57" s="14"/>
      <c r="S57" s="14"/>
    </row>
    <row r="58" spans="1:19" ht="20.100000000000001" customHeight="1" x14ac:dyDescent="0.25">
      <c r="A58" s="15" t="str">
        <f>("41")</f>
        <v>41</v>
      </c>
      <c r="B58" s="15" t="str">
        <f>("208372")</f>
        <v>208372</v>
      </c>
      <c r="C58" s="16" t="s">
        <v>155</v>
      </c>
      <c r="D58" s="16" t="s">
        <v>156</v>
      </c>
      <c r="E58" s="16" t="s">
        <v>157</v>
      </c>
      <c r="F58" s="17" t="s">
        <v>158</v>
      </c>
      <c r="G58" s="14">
        <v>1</v>
      </c>
      <c r="H58" s="14">
        <v>0</v>
      </c>
      <c r="I58" s="14">
        <v>0</v>
      </c>
      <c r="J58" s="14">
        <v>11</v>
      </c>
      <c r="K58" s="14">
        <v>0</v>
      </c>
      <c r="L58" s="14">
        <v>0</v>
      </c>
      <c r="M58" s="14">
        <v>0</v>
      </c>
      <c r="N58" s="14">
        <v>1</v>
      </c>
      <c r="O58" s="14">
        <v>0</v>
      </c>
      <c r="P58" s="14">
        <v>0</v>
      </c>
      <c r="Q58" s="6">
        <f>SUM(G58:P58)</f>
        <v>13</v>
      </c>
      <c r="R58" s="14" t="s">
        <v>25</v>
      </c>
      <c r="S58" s="14">
        <v>20</v>
      </c>
    </row>
    <row r="59" spans="1:19" ht="20.100000000000001" customHeight="1" x14ac:dyDescent="0.25">
      <c r="A59" s="15"/>
      <c r="B59" s="15"/>
      <c r="C59" s="16"/>
      <c r="D59" s="16"/>
      <c r="E59" s="16"/>
      <c r="F59" s="1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6"/>
      <c r="R59" s="14"/>
      <c r="S59" s="14"/>
    </row>
    <row r="60" spans="1:19" ht="20.100000000000001" customHeight="1" x14ac:dyDescent="0.25">
      <c r="A60" s="15">
        <v>93</v>
      </c>
      <c r="B60" s="19">
        <v>166122</v>
      </c>
      <c r="C60" s="16" t="s">
        <v>50</v>
      </c>
      <c r="D60" s="16" t="s">
        <v>63</v>
      </c>
      <c r="E60" s="16" t="s">
        <v>159</v>
      </c>
      <c r="F60" s="17" t="s">
        <v>61</v>
      </c>
      <c r="G60" s="14">
        <v>0</v>
      </c>
      <c r="H60" s="14">
        <v>0</v>
      </c>
      <c r="I60" s="14">
        <v>1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6">
        <f>SUM(G60:P60)</f>
        <v>1</v>
      </c>
      <c r="R60" s="14" t="s">
        <v>25</v>
      </c>
      <c r="S60" s="14">
        <v>20</v>
      </c>
    </row>
    <row r="61" spans="1:19" ht="20.100000000000001" customHeight="1" x14ac:dyDescent="0.25">
      <c r="A61" s="15"/>
      <c r="B61" s="19"/>
      <c r="C61" s="16"/>
      <c r="D61" s="16"/>
      <c r="E61" s="16"/>
      <c r="F61" s="1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6"/>
      <c r="R61" s="14"/>
      <c r="S61" s="14"/>
    </row>
    <row r="62" spans="1:19" ht="20.100000000000001" customHeight="1" x14ac:dyDescent="0.25">
      <c r="A62" s="15" t="str">
        <f>("112")</f>
        <v>112</v>
      </c>
      <c r="B62" s="15" t="str">
        <f>("197380")</f>
        <v>197380</v>
      </c>
      <c r="C62" s="16" t="s">
        <v>99</v>
      </c>
      <c r="D62" s="16" t="s">
        <v>35</v>
      </c>
      <c r="E62" s="16" t="s">
        <v>160</v>
      </c>
      <c r="F62" s="17" t="s">
        <v>161</v>
      </c>
      <c r="G62" s="14" t="s">
        <v>111</v>
      </c>
      <c r="H62" s="14" t="s">
        <v>111</v>
      </c>
      <c r="I62" s="14" t="s">
        <v>111</v>
      </c>
      <c r="J62" s="14" t="s">
        <v>111</v>
      </c>
      <c r="K62" s="14" t="s">
        <v>111</v>
      </c>
      <c r="L62" s="14" t="s">
        <v>111</v>
      </c>
      <c r="M62" s="14" t="s">
        <v>111</v>
      </c>
      <c r="N62" s="14" t="s">
        <v>111</v>
      </c>
      <c r="O62" s="14" t="s">
        <v>111</v>
      </c>
      <c r="P62" s="14" t="s">
        <v>111</v>
      </c>
      <c r="Q62" s="6" t="s">
        <v>111</v>
      </c>
      <c r="R62" s="14" t="s">
        <v>111</v>
      </c>
      <c r="S62" s="14" t="s">
        <v>111</v>
      </c>
    </row>
    <row r="63" spans="1:19" ht="20.100000000000001" customHeight="1" x14ac:dyDescent="0.25">
      <c r="A63" s="15"/>
      <c r="B63" s="15"/>
      <c r="C63" s="16"/>
      <c r="D63" s="16"/>
      <c r="E63" s="16"/>
      <c r="F63" s="1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6"/>
      <c r="R63" s="14"/>
      <c r="S63" s="14"/>
    </row>
    <row r="64" spans="1:19" ht="20.100000000000001" customHeight="1" x14ac:dyDescent="0.25">
      <c r="A64" s="15">
        <v>805</v>
      </c>
      <c r="B64" s="15" t="str">
        <f>("191998")</f>
        <v>191998</v>
      </c>
      <c r="C64" s="16" t="s">
        <v>162</v>
      </c>
      <c r="D64" s="16" t="s">
        <v>163</v>
      </c>
      <c r="E64" s="16" t="s">
        <v>160</v>
      </c>
      <c r="F64" s="17" t="s">
        <v>164</v>
      </c>
      <c r="G64" s="14">
        <v>6</v>
      </c>
      <c r="H64" s="14">
        <v>1</v>
      </c>
      <c r="I64" s="14">
        <v>4</v>
      </c>
      <c r="J64" s="14">
        <v>4</v>
      </c>
      <c r="K64" s="14">
        <v>5</v>
      </c>
      <c r="L64" s="14">
        <v>3</v>
      </c>
      <c r="M64" s="14">
        <v>5</v>
      </c>
      <c r="N64" s="14">
        <v>2</v>
      </c>
      <c r="O64" s="14">
        <v>7</v>
      </c>
      <c r="P64" s="14">
        <v>2</v>
      </c>
      <c r="Q64" s="6">
        <f>SUM(G64:P64)</f>
        <v>39</v>
      </c>
      <c r="R64" s="14" t="s">
        <v>25</v>
      </c>
      <c r="S64" s="14">
        <v>20</v>
      </c>
    </row>
    <row r="65" spans="1:19" ht="20.100000000000001" customHeight="1" x14ac:dyDescent="0.25">
      <c r="A65" s="18"/>
      <c r="B65" s="18"/>
      <c r="C65" s="20"/>
      <c r="D65" s="20"/>
      <c r="E65" s="20"/>
      <c r="F65" s="20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6"/>
      <c r="R65" s="14"/>
      <c r="S65" s="14"/>
    </row>
    <row r="66" spans="1:19" ht="20.100000000000001" customHeight="1" x14ac:dyDescent="0.25">
      <c r="A66" s="21" t="str">
        <f>("33")</f>
        <v>33</v>
      </c>
      <c r="B66" s="21" t="str">
        <f>("3584")</f>
        <v>3584</v>
      </c>
      <c r="C66" s="22" t="s">
        <v>30</v>
      </c>
      <c r="D66" s="22" t="s">
        <v>165</v>
      </c>
      <c r="E66" s="22" t="s">
        <v>166</v>
      </c>
      <c r="F66" s="22" t="s">
        <v>154</v>
      </c>
      <c r="G66" s="21">
        <v>2</v>
      </c>
      <c r="H66" s="21">
        <v>8</v>
      </c>
      <c r="I66" s="21">
        <v>2</v>
      </c>
      <c r="J66" s="21">
        <v>6</v>
      </c>
      <c r="K66" s="21">
        <v>0</v>
      </c>
      <c r="L66" s="21">
        <v>0</v>
      </c>
      <c r="M66" s="21">
        <v>0</v>
      </c>
      <c r="N66" s="21">
        <v>5</v>
      </c>
      <c r="O66" s="21">
        <v>6</v>
      </c>
      <c r="P66" s="21">
        <v>3</v>
      </c>
      <c r="Q66" s="6">
        <f>SUM(G66:P66)</f>
        <v>32</v>
      </c>
      <c r="R66" s="14" t="s">
        <v>167</v>
      </c>
      <c r="S66" s="14" t="s">
        <v>167</v>
      </c>
    </row>
  </sheetData>
  <mergeCells count="4">
    <mergeCell ref="A1:F1"/>
    <mergeCell ref="A3:F3"/>
    <mergeCell ref="A5:F5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2022-06-29T06:20:26Z</dcterms:created>
  <dcterms:modified xsi:type="dcterms:W3CDTF">2022-06-29T06:22:32Z</dcterms:modified>
</cp:coreProperties>
</file>